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10" tabRatio="831" activeTab="1"/>
  </bookViews>
  <sheets>
    <sheet name="供应商资料" sheetId="1" r:id="rId1"/>
    <sheet name="应付账款统计表" sheetId="2" r:id="rId2"/>
    <sheet name="各供应商应付账款汇总" sheetId="3" r:id="rId3"/>
  </sheets>
  <definedNames>
    <definedName name="供应商编号">'应付账款统计表'!$C$4:$C$200</definedName>
    <definedName name="供应商信息">'供应商资料'!$A$2:$J$20</definedName>
    <definedName name="已逾期余额">'应付账款统计表'!$O$4:$O$200</definedName>
    <definedName name="应付金额">'应付账款统计表'!$N$4:$N$200</definedName>
  </definedNames>
  <calcPr fullCalcOnLoad="1"/>
</workbook>
</file>

<file path=xl/sharedStrings.xml><?xml version="1.0" encoding="utf-8"?>
<sst xmlns="http://schemas.openxmlformats.org/spreadsheetml/2006/main" count="134" uniqueCount="96">
  <si>
    <t>供  应  商  资  料</t>
  </si>
  <si>
    <t>编号</t>
  </si>
  <si>
    <t>供应商名称</t>
  </si>
  <si>
    <t>简称</t>
  </si>
  <si>
    <t>供应产品</t>
  </si>
  <si>
    <t>公司地址</t>
  </si>
  <si>
    <t>公司电话</t>
  </si>
  <si>
    <t>公司传真</t>
  </si>
  <si>
    <t>联系人</t>
  </si>
  <si>
    <t>移动电话</t>
  </si>
  <si>
    <t>结算期</t>
  </si>
  <si>
    <t>FTM</t>
  </si>
  <si>
    <t>福州市涂美化有限公司</t>
  </si>
  <si>
    <r>
      <t>福州</t>
    </r>
    <r>
      <rPr>
        <sz val="10.5"/>
        <rFont val="宋体"/>
        <family val="0"/>
      </rPr>
      <t>涂</t>
    </r>
    <r>
      <rPr>
        <sz val="10.5"/>
        <rFont val="Dotum"/>
        <family val="2"/>
      </rPr>
      <t>美</t>
    </r>
  </si>
  <si>
    <t>硫化类</t>
  </si>
  <si>
    <t>0591-36126521</t>
  </si>
  <si>
    <t>0591-36126522</t>
  </si>
  <si>
    <t>司小欧</t>
  </si>
  <si>
    <t>139……</t>
  </si>
  <si>
    <t>FLX</t>
  </si>
  <si>
    <t>福州市丽星染料厂</t>
  </si>
  <si>
    <r>
      <t>福州</t>
    </r>
    <r>
      <rPr>
        <sz val="10.5"/>
        <rFont val="宋体"/>
        <family val="0"/>
      </rPr>
      <t>丽</t>
    </r>
    <r>
      <rPr>
        <sz val="10.5"/>
        <rFont val="Dotum"/>
        <family val="2"/>
      </rPr>
      <t>星</t>
    </r>
  </si>
  <si>
    <t>碱性类</t>
  </si>
  <si>
    <t>0591-39652855</t>
  </si>
  <si>
    <t>0591-39652856</t>
  </si>
  <si>
    <t>张洋</t>
  </si>
  <si>
    <t>158……</t>
  </si>
  <si>
    <t>ZXX</t>
  </si>
  <si>
    <r>
      <rPr>
        <sz val="10.5"/>
        <rFont val="宋体"/>
        <family val="0"/>
      </rPr>
      <t>镇江</t>
    </r>
    <r>
      <rPr>
        <sz val="10.5"/>
        <rFont val="Dotum"/>
        <family val="2"/>
      </rPr>
      <t>市祥兴染化厂</t>
    </r>
  </si>
  <si>
    <r>
      <rPr>
        <sz val="10.5"/>
        <rFont val="宋体"/>
        <family val="0"/>
      </rPr>
      <t>镇江</t>
    </r>
    <r>
      <rPr>
        <sz val="10.5"/>
        <rFont val="Dotum"/>
        <family val="2"/>
      </rPr>
      <t>祥兴</t>
    </r>
  </si>
  <si>
    <t>酸性类</t>
  </si>
  <si>
    <t>0511-69521144</t>
  </si>
  <si>
    <t>0511-69521145</t>
  </si>
  <si>
    <t>周正</t>
  </si>
  <si>
    <t>138……</t>
  </si>
  <si>
    <t>ZXM</t>
  </si>
  <si>
    <r>
      <rPr>
        <sz val="10.5"/>
        <rFont val="宋体"/>
        <family val="0"/>
      </rPr>
      <t>镇</t>
    </r>
    <r>
      <rPr>
        <sz val="10.5"/>
        <rFont val="Dotum"/>
        <family val="2"/>
      </rPr>
      <t>江市祥美染化有限公司</t>
    </r>
  </si>
  <si>
    <r>
      <rPr>
        <sz val="10.5"/>
        <rFont val="宋体"/>
        <family val="0"/>
      </rPr>
      <t>镇</t>
    </r>
    <r>
      <rPr>
        <sz val="10.5"/>
        <rFont val="Dotum"/>
        <family val="2"/>
      </rPr>
      <t>江祥美</t>
    </r>
  </si>
  <si>
    <t>活性类</t>
  </si>
  <si>
    <t>0511-54129877</t>
  </si>
  <si>
    <t>0511-54129878</t>
  </si>
  <si>
    <t>李军辉</t>
  </si>
  <si>
    <t>ZJEL</t>
  </si>
  <si>
    <r>
      <rPr>
        <sz val="10.5"/>
        <rFont val="宋体"/>
        <family val="0"/>
      </rPr>
      <t>镇</t>
    </r>
    <r>
      <rPr>
        <sz val="10.5"/>
        <rFont val="Dotum"/>
        <family val="2"/>
      </rPr>
      <t>江市洁而丽染料有限公司</t>
    </r>
  </si>
  <si>
    <r>
      <rPr>
        <sz val="10.5"/>
        <rFont val="宋体"/>
        <family val="0"/>
      </rPr>
      <t>镇</t>
    </r>
    <r>
      <rPr>
        <sz val="10.5"/>
        <rFont val="Dotum"/>
        <family val="2"/>
      </rPr>
      <t>江洁而丽</t>
    </r>
  </si>
  <si>
    <t>直接类</t>
  </si>
  <si>
    <t>0511-55874421</t>
  </si>
  <si>
    <t>0511-55874422</t>
  </si>
  <si>
    <t>苏竞</t>
  </si>
  <si>
    <t>137……</t>
  </si>
  <si>
    <t>NSM</t>
  </si>
  <si>
    <t>南京市明亮化工有限公司</t>
  </si>
  <si>
    <t>南京明亮</t>
  </si>
  <si>
    <t>还原类</t>
  </si>
  <si>
    <t>025-68512286</t>
  </si>
  <si>
    <t>025-68512288</t>
  </si>
  <si>
    <t>崔巍</t>
  </si>
  <si>
    <t>159……</t>
  </si>
  <si>
    <t>NZS</t>
  </si>
  <si>
    <t>南京市宙闪染料化工厂</t>
  </si>
  <si>
    <t>南京宙闪</t>
  </si>
  <si>
    <t>助剂类</t>
  </si>
  <si>
    <t>025-69412155</t>
  </si>
  <si>
    <t>025-69412166</t>
  </si>
  <si>
    <t>李正军</t>
  </si>
  <si>
    <t>河口</t>
  </si>
  <si>
    <t>河口晶丽染化厂</t>
  </si>
  <si>
    <t>上海</t>
  </si>
  <si>
    <t>上海染化厂</t>
  </si>
  <si>
    <t>上海南晶第一染厂</t>
  </si>
  <si>
    <t>湖南</t>
  </si>
  <si>
    <t>湖南染化厂</t>
  </si>
  <si>
    <t>湖北</t>
  </si>
  <si>
    <t>湖北顺景染化厂</t>
  </si>
  <si>
    <t>湖北昌顺染化厂</t>
  </si>
  <si>
    <t>湖北洁而丽染料厂</t>
  </si>
  <si>
    <t>湖南晋升染料化工有限公司</t>
  </si>
  <si>
    <t>应 付 账 款 统 计 表</t>
  </si>
  <si>
    <t>当前日期</t>
  </si>
  <si>
    <r>
      <t>采购</t>
    </r>
    <r>
      <rPr>
        <b/>
        <sz val="10.5"/>
        <color indexed="9"/>
        <rFont val="汉仪中黑简"/>
        <family val="0"/>
      </rPr>
      <t>产品</t>
    </r>
  </si>
  <si>
    <t>供应商编号</t>
  </si>
  <si>
    <t>供应商简称</t>
  </si>
  <si>
    <t>发票日期</t>
  </si>
  <si>
    <t>发票号码</t>
  </si>
  <si>
    <t>发票金额</t>
  </si>
  <si>
    <t>结帐期</t>
  </si>
  <si>
    <t>到期日期</t>
  </si>
  <si>
    <t>状态</t>
  </si>
  <si>
    <r>
      <t>逾期天</t>
    </r>
    <r>
      <rPr>
        <b/>
        <sz val="10.5"/>
        <color indexed="9"/>
        <rFont val="汉仪中黑简"/>
        <family val="0"/>
      </rPr>
      <t>数</t>
    </r>
  </si>
  <si>
    <t>已付金额</t>
  </si>
  <si>
    <t>是否欠款</t>
  </si>
  <si>
    <t>余额</t>
  </si>
  <si>
    <t>已逾期余额</t>
  </si>
  <si>
    <t>各供应商应付账款汇总表</t>
  </si>
  <si>
    <t>应付金额</t>
  </si>
  <si>
    <t>已到期应付金额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</si>
</sst>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###"/>
  </numFmts>
  <fonts count="56">
    <font>
      <sz val="11"/>
      <color indexed="8"/>
      <name val="宋体"/>
      <family val="0"/>
    </font>
    <font>
      <sz val="11"/>
      <name val="宋体"/>
      <family val="0"/>
    </font>
    <font>
      <u val="singleAccounting"/>
      <sz val="17"/>
      <color indexed="17"/>
      <name val="汉仪粗宋简"/>
      <family val="0"/>
    </font>
    <font>
      <u val="singleAccounting"/>
      <sz val="20"/>
      <color indexed="17"/>
      <name val="汉仪粗宋简"/>
      <family val="0"/>
    </font>
    <font>
      <sz val="12"/>
      <color indexed="17"/>
      <name val="汉仪粗宋简"/>
      <family val="0"/>
    </font>
    <font>
      <sz val="10.5"/>
      <name val="Dotum"/>
      <family val="2"/>
    </font>
    <font>
      <b/>
      <u val="singleAccounting"/>
      <sz val="20"/>
      <color indexed="17"/>
      <name val="汉仪粗宋简"/>
      <family val="0"/>
    </font>
    <font>
      <sz val="11"/>
      <color indexed="8"/>
      <name val="汉仪中黑简"/>
      <family val="0"/>
    </font>
    <font>
      <sz val="11"/>
      <color indexed="8"/>
      <name val="方正大黑简体"/>
      <family val="0"/>
    </font>
    <font>
      <b/>
      <sz val="11"/>
      <color indexed="9"/>
      <name val="汉仪中黑简"/>
      <family val="0"/>
    </font>
    <font>
      <sz val="10"/>
      <name val="Dotum"/>
      <family val="2"/>
    </font>
    <font>
      <sz val="11"/>
      <color indexed="9"/>
      <name val="宋体"/>
      <family val="0"/>
    </font>
    <font>
      <sz val="18"/>
      <color indexed="17"/>
      <name val="汉仪粗宋简"/>
      <family val="0"/>
    </font>
    <font>
      <sz val="11"/>
      <color indexed="17"/>
      <name val="汉仪粗宋简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name val="宋体"/>
      <family val="0"/>
    </font>
    <font>
      <b/>
      <sz val="10.5"/>
      <color indexed="9"/>
      <name val="汉仪中黑简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汉仪中黑简"/>
      <family val="0"/>
    </font>
    <font>
      <sz val="11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>
      <alignment vertical="center"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9" borderId="0" applyNumberFormat="0" applyBorder="0" applyAlignment="0"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0" borderId="0" applyNumberFormat="0" applyBorder="0" applyAlignment="0" applyProtection="0"/>
    <xf numFmtId="0" fontId="41" fillId="0" borderId="4" applyNumberFormat="0" applyFill="0" applyAlignment="0" applyProtection="0"/>
    <xf numFmtId="0" fontId="37" fillId="11" borderId="0" applyNumberFormat="0" applyBorder="0" applyAlignment="0" applyProtection="0"/>
    <xf numFmtId="0" fontId="47" fillId="12" borderId="5" applyNumberFormat="0" applyAlignment="0" applyProtection="0"/>
    <xf numFmtId="0" fontId="48" fillId="12" borderId="1" applyNumberFormat="0" applyAlignment="0" applyProtection="0"/>
    <xf numFmtId="0" fontId="49" fillId="13" borderId="6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0" borderId="0">
      <alignment/>
      <protection/>
    </xf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3" fontId="4" fillId="34" borderId="9" xfId="22" applyNumberFormat="1" applyFont="1" applyFill="1" applyBorder="1" applyAlignment="1" applyProtection="1">
      <alignment horizontal="center" vertical="center"/>
      <protection/>
    </xf>
    <xf numFmtId="43" fontId="4" fillId="34" borderId="10" xfId="22" applyNumberFormat="1" applyFont="1" applyFill="1" applyBorder="1" applyAlignment="1" applyProtection="1">
      <alignment horizontal="center" vertical="center"/>
      <protection/>
    </xf>
    <xf numFmtId="43" fontId="4" fillId="34" borderId="11" xfId="22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8" fillId="0" borderId="18" xfId="0" applyNumberFormat="1" applyFont="1" applyFill="1" applyBorder="1" applyAlignment="1" applyProtection="1">
      <alignment horizontal="center" vertical="center"/>
      <protection/>
    </xf>
    <xf numFmtId="0" fontId="54" fillId="31" borderId="9" xfId="0" applyNumberFormat="1" applyFont="1" applyFill="1" applyBorder="1" applyAlignment="1" applyProtection="1">
      <alignment horizontal="center" vertical="center" wrapText="1"/>
      <protection/>
    </xf>
    <xf numFmtId="0" fontId="54" fillId="3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14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54" fillId="31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center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horizontal="left" vertical="top"/>
      <protection/>
    </xf>
    <xf numFmtId="43" fontId="13" fillId="34" borderId="9" xfId="22" applyNumberFormat="1" applyFont="1" applyFill="1" applyBorder="1" applyAlignment="1" applyProtection="1">
      <alignment horizontal="center" vertical="center"/>
      <protection/>
    </xf>
    <xf numFmtId="43" fontId="13" fillId="34" borderId="10" xfId="22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left" vertical="center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left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left"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43" fontId="13" fillId="34" borderId="11" xfId="22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shrinkToFit="1"/>
      <protection/>
    </xf>
    <xf numFmtId="176" fontId="5" fillId="0" borderId="14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@ET_Style?{363354FB-A167-4604-B5EF-7DF9AFC99C1C}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 3]_x000d_&#10;Zoomed=1_x000d_&#10;Row=0_x000d_&#10;Column=0_x000d_&#10;Height=300_x000d_&#10;Width=300_x000d_&#10;FontName=細明體_x000d_&#10;FontStyle=0_x000d_&#10;FontSize=9_x000d_&#10;PrtFontName=Co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B22" sqref="B22"/>
    </sheetView>
  </sheetViews>
  <sheetFormatPr defaultColWidth="9.00390625" defaultRowHeight="13.5" customHeight="1"/>
  <cols>
    <col min="1" max="1" width="7.50390625" style="0" customWidth="1"/>
    <col min="2" max="2" width="22.125" style="0" customWidth="1"/>
    <col min="3" max="3" width="9.875" style="0" customWidth="1"/>
    <col min="4" max="4" width="9.25390625" style="0" customWidth="1"/>
    <col min="5" max="5" width="9.875" style="0" customWidth="1"/>
    <col min="6" max="6" width="15.625" style="0" customWidth="1"/>
    <col min="7" max="7" width="15.375" style="0" customWidth="1"/>
    <col min="8" max="8" width="7.50390625" style="0" customWidth="1"/>
    <col min="9" max="9" width="9.375" style="0" customWidth="1"/>
    <col min="10" max="10" width="8.375" style="0" customWidth="1"/>
  </cols>
  <sheetData>
    <row r="1" spans="1:10" ht="27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47" t="s">
        <v>10</v>
      </c>
    </row>
    <row r="3" spans="1:10" ht="16.5" customHeight="1">
      <c r="A3" s="37" t="s">
        <v>11</v>
      </c>
      <c r="B3" s="38" t="s">
        <v>12</v>
      </c>
      <c r="C3" s="38" t="s">
        <v>13</v>
      </c>
      <c r="D3" s="38" t="s">
        <v>14</v>
      </c>
      <c r="E3" s="38"/>
      <c r="F3" s="38" t="s">
        <v>15</v>
      </c>
      <c r="G3" s="38" t="s">
        <v>16</v>
      </c>
      <c r="H3" s="38" t="s">
        <v>17</v>
      </c>
      <c r="I3" s="7" t="s">
        <v>18</v>
      </c>
      <c r="J3" s="48">
        <v>30</v>
      </c>
    </row>
    <row r="4" spans="1:10" ht="16.5" customHeight="1">
      <c r="A4" s="37" t="s">
        <v>19</v>
      </c>
      <c r="B4" s="38" t="s">
        <v>20</v>
      </c>
      <c r="C4" s="38" t="s">
        <v>21</v>
      </c>
      <c r="D4" s="38" t="s">
        <v>22</v>
      </c>
      <c r="E4" s="38"/>
      <c r="F4" s="38" t="s">
        <v>23</v>
      </c>
      <c r="G4" s="38" t="s">
        <v>24</v>
      </c>
      <c r="H4" s="38" t="s">
        <v>25</v>
      </c>
      <c r="I4" s="7" t="s">
        <v>26</v>
      </c>
      <c r="J4" s="48">
        <v>60</v>
      </c>
    </row>
    <row r="5" spans="1:10" ht="16.5" customHeight="1">
      <c r="A5" s="37" t="s">
        <v>27</v>
      </c>
      <c r="B5" s="38" t="s">
        <v>28</v>
      </c>
      <c r="C5" s="38" t="s">
        <v>29</v>
      </c>
      <c r="D5" s="38" t="s">
        <v>30</v>
      </c>
      <c r="E5" s="38"/>
      <c r="F5" s="38" t="s">
        <v>31</v>
      </c>
      <c r="G5" s="38" t="s">
        <v>32</v>
      </c>
      <c r="H5" s="38" t="s">
        <v>33</v>
      </c>
      <c r="I5" s="7" t="s">
        <v>34</v>
      </c>
      <c r="J5" s="48">
        <v>30</v>
      </c>
    </row>
    <row r="6" spans="1:10" ht="16.5" customHeight="1">
      <c r="A6" s="37" t="s">
        <v>35</v>
      </c>
      <c r="B6" s="38" t="s">
        <v>36</v>
      </c>
      <c r="C6" s="38" t="s">
        <v>37</v>
      </c>
      <c r="D6" s="38" t="s">
        <v>38</v>
      </c>
      <c r="E6" s="38"/>
      <c r="F6" s="38" t="s">
        <v>39</v>
      </c>
      <c r="G6" s="38" t="s">
        <v>40</v>
      </c>
      <c r="H6" s="38" t="s">
        <v>41</v>
      </c>
      <c r="I6" s="7" t="s">
        <v>18</v>
      </c>
      <c r="J6" s="48">
        <v>30</v>
      </c>
    </row>
    <row r="7" spans="1:10" ht="16.5" customHeight="1">
      <c r="A7" s="37" t="s">
        <v>42</v>
      </c>
      <c r="B7" s="38" t="s">
        <v>43</v>
      </c>
      <c r="C7" s="38" t="s">
        <v>44</v>
      </c>
      <c r="D7" s="38" t="s">
        <v>45</v>
      </c>
      <c r="E7" s="38"/>
      <c r="F7" s="38" t="s">
        <v>46</v>
      </c>
      <c r="G7" s="38" t="s">
        <v>47</v>
      </c>
      <c r="H7" s="38" t="s">
        <v>48</v>
      </c>
      <c r="I7" s="7" t="s">
        <v>49</v>
      </c>
      <c r="J7" s="48">
        <v>60</v>
      </c>
    </row>
    <row r="8" spans="1:10" ht="16.5" customHeight="1">
      <c r="A8" s="37" t="s">
        <v>50</v>
      </c>
      <c r="B8" s="38" t="s">
        <v>51</v>
      </c>
      <c r="C8" s="38" t="s">
        <v>52</v>
      </c>
      <c r="D8" s="38" t="s">
        <v>53</v>
      </c>
      <c r="E8" s="38"/>
      <c r="F8" s="38" t="s">
        <v>54</v>
      </c>
      <c r="G8" s="38" t="s">
        <v>55</v>
      </c>
      <c r="H8" s="38" t="s">
        <v>56</v>
      </c>
      <c r="I8" s="7" t="s">
        <v>57</v>
      </c>
      <c r="J8" s="48">
        <v>90</v>
      </c>
    </row>
    <row r="9" spans="1:10" ht="16.5" customHeight="1">
      <c r="A9" s="37" t="s">
        <v>58</v>
      </c>
      <c r="B9" s="38" t="s">
        <v>59</v>
      </c>
      <c r="C9" s="38" t="s">
        <v>60</v>
      </c>
      <c r="D9" s="38" t="s">
        <v>61</v>
      </c>
      <c r="E9" s="38"/>
      <c r="F9" s="38" t="s">
        <v>62</v>
      </c>
      <c r="G9" s="38" t="s">
        <v>63</v>
      </c>
      <c r="H9" s="38" t="s">
        <v>64</v>
      </c>
      <c r="I9" s="7" t="s">
        <v>26</v>
      </c>
      <c r="J9" s="48">
        <v>60</v>
      </c>
    </row>
    <row r="10" spans="1:10" ht="13.5">
      <c r="A10" s="39"/>
      <c r="B10" s="40"/>
      <c r="C10" s="40"/>
      <c r="D10" s="40"/>
      <c r="E10" s="40"/>
      <c r="F10" s="40"/>
      <c r="G10" s="40"/>
      <c r="H10" s="40"/>
      <c r="I10" s="40"/>
      <c r="J10" s="49"/>
    </row>
    <row r="11" spans="1:10" ht="13.5">
      <c r="A11" s="39"/>
      <c r="B11" s="40"/>
      <c r="C11" s="40"/>
      <c r="D11" s="40"/>
      <c r="E11" s="41"/>
      <c r="F11" s="25"/>
      <c r="G11" s="25"/>
      <c r="H11" s="25"/>
      <c r="I11" s="25"/>
      <c r="J11" s="32"/>
    </row>
    <row r="12" spans="1:10" ht="13.5">
      <c r="A12" s="39"/>
      <c r="B12" s="40"/>
      <c r="C12" s="40"/>
      <c r="D12" s="40"/>
      <c r="E12" s="41"/>
      <c r="F12" s="25"/>
      <c r="G12" s="25"/>
      <c r="H12" s="25"/>
      <c r="I12" s="25"/>
      <c r="J12" s="32"/>
    </row>
    <row r="13" spans="1:10" ht="13.5">
      <c r="A13" s="39"/>
      <c r="B13" s="40"/>
      <c r="C13" s="40"/>
      <c r="D13" s="40"/>
      <c r="E13" s="41"/>
      <c r="F13" s="25"/>
      <c r="G13" s="25"/>
      <c r="H13" s="25"/>
      <c r="I13" s="25"/>
      <c r="J13" s="32"/>
    </row>
    <row r="14" spans="1:10" ht="14.25">
      <c r="A14" s="42"/>
      <c r="B14" s="43"/>
      <c r="C14" s="43"/>
      <c r="D14" s="43"/>
      <c r="E14" s="44"/>
      <c r="F14" s="27"/>
      <c r="G14" s="27"/>
      <c r="H14" s="27"/>
      <c r="I14" s="27"/>
      <c r="J14" s="33"/>
    </row>
    <row r="15" spans="1:5" ht="13.5">
      <c r="A15" s="45"/>
      <c r="B15" s="46"/>
      <c r="C15" s="46"/>
      <c r="D15" s="46"/>
      <c r="E15" s="45"/>
    </row>
    <row r="16" spans="1:5" ht="13.5">
      <c r="A16" s="45"/>
      <c r="B16" s="46"/>
      <c r="C16" s="46"/>
      <c r="D16" s="46"/>
      <c r="E16" s="45"/>
    </row>
    <row r="17" spans="1:5" ht="13.5">
      <c r="A17" s="45"/>
      <c r="B17" s="46"/>
      <c r="C17" s="46"/>
      <c r="D17" s="46"/>
      <c r="E17" s="45"/>
    </row>
    <row r="18" spans="1:5" ht="13.5">
      <c r="A18" s="45"/>
      <c r="B18" s="46"/>
      <c r="C18" s="46"/>
      <c r="D18" s="46"/>
      <c r="E18" s="45"/>
    </row>
    <row r="19" spans="1:5" ht="13.5">
      <c r="A19" s="45"/>
      <c r="B19" s="46"/>
      <c r="C19" s="46"/>
      <c r="D19" s="46"/>
      <c r="E19" s="45"/>
    </row>
    <row r="20" spans="1:5" ht="13.5">
      <c r="A20" s="45"/>
      <c r="B20" s="45"/>
      <c r="C20" s="45"/>
      <c r="D20" s="45"/>
      <c r="E20" s="45"/>
    </row>
    <row r="22" spans="6:7" ht="13.5">
      <c r="F22" t="s">
        <v>65</v>
      </c>
      <c r="G22" t="s">
        <v>66</v>
      </c>
    </row>
    <row r="23" spans="6:7" ht="13.5">
      <c r="F23" t="s">
        <v>67</v>
      </c>
      <c r="G23" t="s">
        <v>68</v>
      </c>
    </row>
    <row r="24" spans="6:7" ht="13.5">
      <c r="F24" t="s">
        <v>67</v>
      </c>
      <c r="G24" t="s">
        <v>69</v>
      </c>
    </row>
    <row r="25" spans="6:7" ht="13.5">
      <c r="F25" t="s">
        <v>70</v>
      </c>
      <c r="G25" t="s">
        <v>71</v>
      </c>
    </row>
    <row r="26" spans="6:7" ht="13.5">
      <c r="F26" t="s">
        <v>72</v>
      </c>
      <c r="G26" t="s">
        <v>73</v>
      </c>
    </row>
    <row r="27" spans="6:7" ht="13.5">
      <c r="F27" t="s">
        <v>72</v>
      </c>
      <c r="G27" t="s">
        <v>74</v>
      </c>
    </row>
    <row r="28" spans="6:7" ht="13.5">
      <c r="F28" t="s">
        <v>72</v>
      </c>
      <c r="G28" t="s">
        <v>75</v>
      </c>
    </row>
    <row r="29" spans="6:7" ht="13.5">
      <c r="F29" t="s">
        <v>70</v>
      </c>
      <c r="G29" t="s">
        <v>76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SheetLayoutView="100" workbookViewId="0" topLeftCell="A1">
      <selection activeCell="F7" sqref="F7"/>
    </sheetView>
  </sheetViews>
  <sheetFormatPr defaultColWidth="9.00390625" defaultRowHeight="13.5" customHeight="1"/>
  <cols>
    <col min="1" max="1" width="3.625" style="0" customWidth="1"/>
    <col min="2" max="2" width="7.50390625" style="0" customWidth="1"/>
    <col min="3" max="3" width="7.25390625" style="0" customWidth="1"/>
    <col min="4" max="4" width="9.25390625" style="0" customWidth="1"/>
    <col min="5" max="5" width="10.125" style="0" customWidth="1"/>
    <col min="8" max="8" width="6.25390625" style="0" customWidth="1"/>
    <col min="9" max="9" width="12.125" style="0" customWidth="1"/>
    <col min="10" max="10" width="10.00390625" style="0" customWidth="1"/>
    <col min="11" max="11" width="5.875" style="0" customWidth="1"/>
    <col min="12" max="12" width="6.125" style="0" customWidth="1"/>
    <col min="13" max="13" width="5.625" style="0" customWidth="1"/>
    <col min="14" max="14" width="7.25390625" style="0" customWidth="1"/>
    <col min="15" max="15" width="8.00390625" style="0" customWidth="1"/>
  </cols>
  <sheetData>
    <row r="1" spans="1:15" ht="25.5">
      <c r="A1" s="14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4:6" ht="18" customHeight="1">
      <c r="D2" s="16" t="s">
        <v>78</v>
      </c>
      <c r="E2" s="17">
        <f ca="1">TODAY()</f>
        <v>42866</v>
      </c>
      <c r="F2" s="17"/>
    </row>
    <row r="3" spans="1:15" ht="30" customHeight="1">
      <c r="A3" s="18" t="s">
        <v>1</v>
      </c>
      <c r="B3" s="19" t="s">
        <v>79</v>
      </c>
      <c r="C3" s="19" t="s">
        <v>80</v>
      </c>
      <c r="D3" s="19" t="s">
        <v>81</v>
      </c>
      <c r="E3" s="1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87</v>
      </c>
      <c r="K3" s="19" t="s">
        <v>88</v>
      </c>
      <c r="L3" s="19" t="s">
        <v>89</v>
      </c>
      <c r="M3" s="19" t="s">
        <v>90</v>
      </c>
      <c r="N3" s="19" t="s">
        <v>91</v>
      </c>
      <c r="O3" s="28" t="s">
        <v>92</v>
      </c>
    </row>
    <row r="4" spans="1:15" ht="14.25" customHeight="1">
      <c r="A4" s="20">
        <v>1</v>
      </c>
      <c r="B4" s="7" t="str">
        <f>IF(C4="","",VLOOKUP(C4,供应商信息,4,0))</f>
        <v>硫化类</v>
      </c>
      <c r="C4" s="8" t="s">
        <v>11</v>
      </c>
      <c r="D4" s="21" t="str">
        <f>IF(C4="","",VLOOKUP(C4,供应商信息,3,0))</f>
        <v>福州涂美</v>
      </c>
      <c r="E4" s="22">
        <v>39630</v>
      </c>
      <c r="F4" s="23">
        <v>23614</v>
      </c>
      <c r="G4" s="23">
        <v>5000</v>
      </c>
      <c r="H4" s="23">
        <f>IF(C4="","",VLOOKUP(C4,供应商信息,10,0))</f>
        <v>30</v>
      </c>
      <c r="I4" s="22">
        <f aca="true" t="shared" si="0" ref="I4:I19">IF(E4="","",E4+H4)</f>
        <v>39660</v>
      </c>
      <c r="J4" s="23" t="str">
        <f aca="true" t="shared" si="1" ref="J4:J18">IF(L4=G4,"已冲销√",IF($E$2&gt;I4,"已逾期","未到结帐期"))</f>
        <v>已逾期</v>
      </c>
      <c r="K4" s="23">
        <f aca="true" t="shared" si="2" ref="K4:K19">IF(J4="已逾期",$E$2-I4,"")</f>
        <v>3206</v>
      </c>
      <c r="L4" s="23">
        <v>2000</v>
      </c>
      <c r="M4" s="23" t="str">
        <f aca="true" t="shared" si="3" ref="M4:M19">IF(N4="","",IF(N4&gt;0,"欠","平"))</f>
        <v>欠</v>
      </c>
      <c r="N4" s="23">
        <f aca="true" t="shared" si="4" ref="N4:N19">IF(G4="","",G4-L4)</f>
        <v>3000</v>
      </c>
      <c r="O4" s="29">
        <f aca="true" t="shared" si="5" ref="O4:O18">IF(G4="","",IF(J4="未到结帐期",0,G4-L4))</f>
        <v>3000</v>
      </c>
    </row>
    <row r="5" spans="1:15" ht="14.25" customHeight="1">
      <c r="A5" s="20">
        <v>2</v>
      </c>
      <c r="B5" s="7" t="str">
        <f>IF(C5="","",VLOOKUP(C5,供应商信息,4,0))</f>
        <v>助剂类</v>
      </c>
      <c r="C5" s="8" t="s">
        <v>58</v>
      </c>
      <c r="D5" s="21" t="str">
        <f>IF(C5="","",VLOOKUP(C5,供应商信息,3,0))</f>
        <v>南京宙闪</v>
      </c>
      <c r="E5" s="22">
        <v>39630</v>
      </c>
      <c r="F5" s="23">
        <v>10325</v>
      </c>
      <c r="G5" s="23">
        <v>2800</v>
      </c>
      <c r="H5" s="23">
        <f>IF(C5="","",VLOOKUP(C5,供应商信息,10,0))</f>
        <v>60</v>
      </c>
      <c r="I5" s="22">
        <f t="shared" si="0"/>
        <v>39690</v>
      </c>
      <c r="J5" s="23" t="str">
        <f t="shared" si="1"/>
        <v>已逾期</v>
      </c>
      <c r="K5" s="23">
        <f t="shared" si="2"/>
        <v>3176</v>
      </c>
      <c r="L5" s="23"/>
      <c r="M5" s="23" t="str">
        <f t="shared" si="3"/>
        <v>欠</v>
      </c>
      <c r="N5" s="23">
        <f t="shared" si="4"/>
        <v>2800</v>
      </c>
      <c r="O5" s="29">
        <f t="shared" si="5"/>
        <v>2800</v>
      </c>
    </row>
    <row r="6" spans="1:15" ht="14.25" customHeight="1">
      <c r="A6" s="20">
        <v>3</v>
      </c>
      <c r="B6" s="7" t="str">
        <f>IF(C6="","",VLOOKUP(C6,供应商信息,4,0))</f>
        <v>酸性类</v>
      </c>
      <c r="C6" s="8" t="s">
        <v>27</v>
      </c>
      <c r="D6" s="21" t="str">
        <f>IF(C6="","",VLOOKUP(C6,供应商信息,3,0))</f>
        <v>镇江祥兴</v>
      </c>
      <c r="E6" s="22">
        <v>39641</v>
      </c>
      <c r="F6" s="23">
        <v>22006</v>
      </c>
      <c r="G6" s="23">
        <v>12000</v>
      </c>
      <c r="H6" s="23">
        <f>IF(C6="","",VLOOKUP(C6,供应商信息,10,0))</f>
        <v>30</v>
      </c>
      <c r="I6" s="22">
        <f t="shared" si="0"/>
        <v>39671</v>
      </c>
      <c r="J6" s="23" t="str">
        <f t="shared" si="1"/>
        <v>已逾期</v>
      </c>
      <c r="K6" s="23">
        <f t="shared" si="2"/>
        <v>3195</v>
      </c>
      <c r="L6" s="23">
        <v>8000</v>
      </c>
      <c r="M6" s="23" t="str">
        <f t="shared" si="3"/>
        <v>欠</v>
      </c>
      <c r="N6" s="23">
        <f t="shared" si="4"/>
        <v>4000</v>
      </c>
      <c r="O6" s="29">
        <f t="shared" si="5"/>
        <v>4000</v>
      </c>
    </row>
    <row r="7" spans="1:15" ht="14.25" customHeight="1">
      <c r="A7" s="20">
        <v>4</v>
      </c>
      <c r="B7" s="7" t="str">
        <f>IF(C7="","",VLOOKUP(C7,供应商信息,4,0))</f>
        <v>硫化类</v>
      </c>
      <c r="C7" s="8" t="s">
        <v>11</v>
      </c>
      <c r="D7" s="21" t="str">
        <f>IF(C7="","",VLOOKUP(C7,供应商信息,3,0))</f>
        <v>福州涂美</v>
      </c>
      <c r="E7" s="22">
        <v>39647</v>
      </c>
      <c r="F7" s="23">
        <v>65564</v>
      </c>
      <c r="G7" s="23">
        <v>2000</v>
      </c>
      <c r="H7" s="23">
        <f>IF(C7="","",VLOOKUP(C7,供应商信息,10,0))</f>
        <v>30</v>
      </c>
      <c r="I7" s="22">
        <f t="shared" si="0"/>
        <v>39677</v>
      </c>
      <c r="J7" s="23" t="str">
        <f t="shared" si="1"/>
        <v>已冲销√</v>
      </c>
      <c r="K7" s="23">
        <f t="shared" si="2"/>
      </c>
      <c r="L7" s="23">
        <v>2000</v>
      </c>
      <c r="M7" s="23" t="str">
        <f t="shared" si="3"/>
        <v>平</v>
      </c>
      <c r="N7" s="23">
        <f t="shared" si="4"/>
        <v>0</v>
      </c>
      <c r="O7" s="29">
        <f t="shared" si="5"/>
        <v>0</v>
      </c>
    </row>
    <row r="8" spans="1:15" ht="14.25" customHeight="1">
      <c r="A8" s="20">
        <v>5</v>
      </c>
      <c r="B8" s="7" t="str">
        <f>IF(C8="","",VLOOKUP(C8,供应商信息,4,0))</f>
        <v>还原类</v>
      </c>
      <c r="C8" s="8" t="s">
        <v>50</v>
      </c>
      <c r="D8" s="21" t="str">
        <f>IF(C8="","",VLOOKUP(C8,供应商信息,3,0))</f>
        <v>南京明亮</v>
      </c>
      <c r="E8" s="22">
        <v>39651</v>
      </c>
      <c r="F8" s="23">
        <v>56321</v>
      </c>
      <c r="G8" s="23">
        <v>5500</v>
      </c>
      <c r="H8" s="23">
        <f>IF(C8="","",VLOOKUP(C8,供应商信息,10,0))</f>
        <v>90</v>
      </c>
      <c r="I8" s="22">
        <f t="shared" si="0"/>
        <v>39741</v>
      </c>
      <c r="J8" s="23" t="str">
        <f t="shared" si="1"/>
        <v>已冲销√</v>
      </c>
      <c r="K8" s="23">
        <f t="shared" si="2"/>
      </c>
      <c r="L8" s="23">
        <v>5500</v>
      </c>
      <c r="M8" s="23" t="str">
        <f t="shared" si="3"/>
        <v>平</v>
      </c>
      <c r="N8" s="23">
        <f t="shared" si="4"/>
        <v>0</v>
      </c>
      <c r="O8" s="29">
        <f t="shared" si="5"/>
        <v>0</v>
      </c>
    </row>
    <row r="9" spans="1:15" ht="14.25" customHeight="1">
      <c r="A9" s="20">
        <v>6</v>
      </c>
      <c r="B9" s="7" t="str">
        <f>IF(C9="","",VLOOKUP(C9,供应商信息,4,0))</f>
        <v>酸性类</v>
      </c>
      <c r="C9" s="8" t="s">
        <v>27</v>
      </c>
      <c r="D9" s="21" t="str">
        <f>IF(C9="","",VLOOKUP(C9,供应商信息,3,0))</f>
        <v>镇江祥兴</v>
      </c>
      <c r="E9" s="22">
        <v>39668</v>
      </c>
      <c r="F9" s="23">
        <v>45201</v>
      </c>
      <c r="G9" s="23">
        <v>32500</v>
      </c>
      <c r="H9" s="23">
        <f>IF(C9="","",VLOOKUP(C9,供应商信息,10,0))</f>
        <v>30</v>
      </c>
      <c r="I9" s="22">
        <f t="shared" si="0"/>
        <v>39698</v>
      </c>
      <c r="J9" s="23" t="str">
        <f t="shared" si="1"/>
        <v>已逾期</v>
      </c>
      <c r="K9" s="23">
        <f t="shared" si="2"/>
        <v>3168</v>
      </c>
      <c r="L9" s="23"/>
      <c r="M9" s="23" t="str">
        <f t="shared" si="3"/>
        <v>欠</v>
      </c>
      <c r="N9" s="23">
        <f t="shared" si="4"/>
        <v>32500</v>
      </c>
      <c r="O9" s="29">
        <f t="shared" si="5"/>
        <v>32500</v>
      </c>
    </row>
    <row r="10" spans="1:15" ht="14.25" customHeight="1">
      <c r="A10" s="20">
        <v>7</v>
      </c>
      <c r="B10" s="7" t="str">
        <f>IF(C10="","",VLOOKUP(C10,供应商信息,4,0))</f>
        <v>活性类</v>
      </c>
      <c r="C10" s="8" t="s">
        <v>35</v>
      </c>
      <c r="D10" s="21" t="str">
        <f>IF(C10="","",VLOOKUP(C10,供应商信息,3,0))</f>
        <v>镇江祥美</v>
      </c>
      <c r="E10" s="22">
        <v>39670</v>
      </c>
      <c r="F10" s="23">
        <v>40301</v>
      </c>
      <c r="G10" s="23">
        <v>45452</v>
      </c>
      <c r="H10" s="23">
        <f>IF(C10="","",VLOOKUP(C10,供应商信息,10,0))</f>
        <v>30</v>
      </c>
      <c r="I10" s="22">
        <f t="shared" si="0"/>
        <v>39700</v>
      </c>
      <c r="J10" s="23" t="str">
        <f t="shared" si="1"/>
        <v>已逾期</v>
      </c>
      <c r="K10" s="23">
        <f t="shared" si="2"/>
        <v>3166</v>
      </c>
      <c r="L10" s="23">
        <v>1000</v>
      </c>
      <c r="M10" s="23" t="str">
        <f t="shared" si="3"/>
        <v>欠</v>
      </c>
      <c r="N10" s="23">
        <f t="shared" si="4"/>
        <v>44452</v>
      </c>
      <c r="O10" s="29">
        <f t="shared" si="5"/>
        <v>44452</v>
      </c>
    </row>
    <row r="11" spans="1:15" ht="14.25" customHeight="1">
      <c r="A11" s="20">
        <v>8</v>
      </c>
      <c r="B11" s="7" t="str">
        <f>IF(C11="","",VLOOKUP(C11,供应商信息,4,0))</f>
        <v>硫化类</v>
      </c>
      <c r="C11" s="8" t="s">
        <v>11</v>
      </c>
      <c r="D11" s="21" t="str">
        <f>IF(C11="","",VLOOKUP(C11,供应商信息,3,0))</f>
        <v>福州涂美</v>
      </c>
      <c r="E11" s="22">
        <v>39671</v>
      </c>
      <c r="F11" s="23">
        <v>55002</v>
      </c>
      <c r="G11" s="23">
        <v>2458</v>
      </c>
      <c r="H11" s="23">
        <f>IF(C11="","",VLOOKUP(C11,供应商信息,10,0))</f>
        <v>30</v>
      </c>
      <c r="I11" s="22">
        <f t="shared" si="0"/>
        <v>39701</v>
      </c>
      <c r="J11" s="23" t="str">
        <f t="shared" si="1"/>
        <v>已逾期</v>
      </c>
      <c r="K11" s="23">
        <f t="shared" si="2"/>
        <v>3165</v>
      </c>
      <c r="L11" s="23"/>
      <c r="M11" s="23" t="str">
        <f t="shared" si="3"/>
        <v>欠</v>
      </c>
      <c r="N11" s="23">
        <f t="shared" si="4"/>
        <v>2458</v>
      </c>
      <c r="O11" s="29">
        <f t="shared" si="5"/>
        <v>2458</v>
      </c>
    </row>
    <row r="12" spans="1:15" ht="14.25" customHeight="1">
      <c r="A12" s="20">
        <v>9</v>
      </c>
      <c r="B12" s="7" t="str">
        <f>IF(C12="","",VLOOKUP(C12,供应商信息,4,0))</f>
        <v>活性类</v>
      </c>
      <c r="C12" s="8" t="s">
        <v>35</v>
      </c>
      <c r="D12" s="21" t="str">
        <f>IF(C12="","",VLOOKUP(C12,供应商信息,3,0))</f>
        <v>镇江祥美</v>
      </c>
      <c r="E12" s="22">
        <v>39682</v>
      </c>
      <c r="F12" s="23">
        <v>32650</v>
      </c>
      <c r="G12" s="23">
        <v>1150</v>
      </c>
      <c r="H12" s="23">
        <f>IF(C12="","",VLOOKUP(C12,供应商信息,10,0))</f>
        <v>30</v>
      </c>
      <c r="I12" s="22">
        <f t="shared" si="0"/>
        <v>39712</v>
      </c>
      <c r="J12" s="23" t="str">
        <f t="shared" si="1"/>
        <v>已逾期</v>
      </c>
      <c r="K12" s="23">
        <f t="shared" si="2"/>
        <v>3154</v>
      </c>
      <c r="L12" s="23"/>
      <c r="M12" s="23" t="str">
        <f t="shared" si="3"/>
        <v>欠</v>
      </c>
      <c r="N12" s="23">
        <f t="shared" si="4"/>
        <v>1150</v>
      </c>
      <c r="O12" s="29">
        <f t="shared" si="5"/>
        <v>1150</v>
      </c>
    </row>
    <row r="13" spans="1:15" ht="14.25" customHeight="1">
      <c r="A13" s="20">
        <v>10</v>
      </c>
      <c r="B13" s="7" t="str">
        <f>IF(C13="","",VLOOKUP(C13,供应商信息,4,0))</f>
        <v>直接类</v>
      </c>
      <c r="C13" s="8" t="s">
        <v>42</v>
      </c>
      <c r="D13" s="21" t="str">
        <f>IF(C13="","",VLOOKUP(C13,供应商信息,3,0))</f>
        <v>镇江洁而丽</v>
      </c>
      <c r="E13" s="22">
        <v>39688</v>
      </c>
      <c r="F13" s="23">
        <v>23651</v>
      </c>
      <c r="G13" s="23">
        <v>1006</v>
      </c>
      <c r="H13" s="23">
        <f>IF(C13="","",VLOOKUP(C13,供应商信息,10,0))</f>
        <v>60</v>
      </c>
      <c r="I13" s="22">
        <f t="shared" si="0"/>
        <v>39748</v>
      </c>
      <c r="J13" s="23" t="str">
        <f t="shared" si="1"/>
        <v>已逾期</v>
      </c>
      <c r="K13" s="23">
        <f t="shared" si="2"/>
        <v>3118</v>
      </c>
      <c r="L13" s="25"/>
      <c r="M13" s="23" t="str">
        <f t="shared" si="3"/>
        <v>欠</v>
      </c>
      <c r="N13" s="23">
        <f t="shared" si="4"/>
        <v>1006</v>
      </c>
      <c r="O13" s="29">
        <f t="shared" si="5"/>
        <v>1006</v>
      </c>
    </row>
    <row r="14" spans="1:15" ht="14.25" customHeight="1">
      <c r="A14" s="20">
        <v>11</v>
      </c>
      <c r="B14" s="7" t="str">
        <f>IF(C14="","",VLOOKUP(C14,供应商信息,4,0))</f>
        <v>还原类</v>
      </c>
      <c r="C14" s="8" t="s">
        <v>50</v>
      </c>
      <c r="D14" s="21" t="str">
        <f>IF(C14="","",VLOOKUP(C14,供应商信息,3,0))</f>
        <v>南京明亮</v>
      </c>
      <c r="E14" s="22">
        <v>39696</v>
      </c>
      <c r="F14" s="23">
        <v>25601</v>
      </c>
      <c r="G14" s="23">
        <v>3600</v>
      </c>
      <c r="H14" s="23">
        <f>IF(C14="","",VLOOKUP(C14,供应商信息,10,0))</f>
        <v>90</v>
      </c>
      <c r="I14" s="22">
        <f t="shared" si="0"/>
        <v>39786</v>
      </c>
      <c r="J14" s="23" t="str">
        <f t="shared" si="1"/>
        <v>已逾期</v>
      </c>
      <c r="K14" s="23">
        <f t="shared" si="2"/>
        <v>3080</v>
      </c>
      <c r="L14" s="25"/>
      <c r="M14" s="23" t="str">
        <f t="shared" si="3"/>
        <v>欠</v>
      </c>
      <c r="N14" s="23">
        <f t="shared" si="4"/>
        <v>3600</v>
      </c>
      <c r="O14" s="29">
        <f t="shared" si="5"/>
        <v>3600</v>
      </c>
    </row>
    <row r="15" spans="1:15" ht="14.25" customHeight="1">
      <c r="A15" s="20">
        <v>12</v>
      </c>
      <c r="B15" s="7" t="str">
        <f>IF(C15="","",VLOOKUP(C15,供应商信息,4,0))</f>
        <v>酸性类</v>
      </c>
      <c r="C15" s="8" t="s">
        <v>27</v>
      </c>
      <c r="D15" s="21" t="str">
        <f>IF(C15="","",VLOOKUP(C15,供应商信息,3,0))</f>
        <v>镇江祥兴</v>
      </c>
      <c r="E15" s="22">
        <v>39700</v>
      </c>
      <c r="F15" s="23">
        <v>45688</v>
      </c>
      <c r="G15" s="23">
        <v>5000</v>
      </c>
      <c r="H15" s="23">
        <f>IF(C15="","",VLOOKUP(C15,供应商信息,10,0))</f>
        <v>30</v>
      </c>
      <c r="I15" s="22">
        <f t="shared" si="0"/>
        <v>39730</v>
      </c>
      <c r="J15" s="23" t="str">
        <f t="shared" si="1"/>
        <v>已逾期</v>
      </c>
      <c r="K15" s="23">
        <f t="shared" si="2"/>
        <v>3136</v>
      </c>
      <c r="L15" s="23">
        <v>2000</v>
      </c>
      <c r="M15" s="23" t="str">
        <f t="shared" si="3"/>
        <v>欠</v>
      </c>
      <c r="N15" s="23">
        <f t="shared" si="4"/>
        <v>3000</v>
      </c>
      <c r="O15" s="29">
        <f t="shared" si="5"/>
        <v>3000</v>
      </c>
    </row>
    <row r="16" spans="1:15" ht="14.25" customHeight="1">
      <c r="A16" s="20">
        <v>13</v>
      </c>
      <c r="B16" s="7" t="str">
        <f>IF(C16="","",VLOOKUP(C16,供应商信息,4,0))</f>
        <v>直接类</v>
      </c>
      <c r="C16" s="8" t="s">
        <v>42</v>
      </c>
      <c r="D16" s="21" t="str">
        <f>IF(C16="","",VLOOKUP(C16,供应商信息,3,0))</f>
        <v>镇江洁而丽</v>
      </c>
      <c r="E16" s="22">
        <v>39701</v>
      </c>
      <c r="F16" s="23">
        <v>23651</v>
      </c>
      <c r="G16" s="23">
        <v>12350</v>
      </c>
      <c r="H16" s="23">
        <f>IF(C16="","",VLOOKUP(C16,供应商信息,10,0))</f>
        <v>60</v>
      </c>
      <c r="I16" s="22">
        <f t="shared" si="0"/>
        <v>39761</v>
      </c>
      <c r="J16" s="23" t="str">
        <f t="shared" si="1"/>
        <v>已逾期</v>
      </c>
      <c r="K16" s="23">
        <f t="shared" si="2"/>
        <v>3105</v>
      </c>
      <c r="L16" s="23">
        <v>5000</v>
      </c>
      <c r="M16" s="23" t="str">
        <f t="shared" si="3"/>
        <v>欠</v>
      </c>
      <c r="N16" s="23">
        <f t="shared" si="4"/>
        <v>7350</v>
      </c>
      <c r="O16" s="29">
        <f t="shared" si="5"/>
        <v>7350</v>
      </c>
    </row>
    <row r="17" spans="1:16" ht="14.25" customHeight="1">
      <c r="A17" s="20">
        <v>14</v>
      </c>
      <c r="B17" s="7" t="str">
        <f>IF(C17="","",VLOOKUP(C17,供应商信息,4,0))</f>
        <v>酸性类</v>
      </c>
      <c r="C17" s="8" t="s">
        <v>27</v>
      </c>
      <c r="D17" s="21" t="str">
        <f>IF(C17="","",VLOOKUP(C17,供应商信息,3,0))</f>
        <v>镇江祥兴</v>
      </c>
      <c r="E17" s="22">
        <v>39706</v>
      </c>
      <c r="F17" s="23">
        <v>63001</v>
      </c>
      <c r="G17" s="23">
        <v>8000</v>
      </c>
      <c r="H17" s="23">
        <f>IF(C17="","",VLOOKUP(C17,供应商信息,10,0))</f>
        <v>30</v>
      </c>
      <c r="I17" s="22">
        <f t="shared" si="0"/>
        <v>39736</v>
      </c>
      <c r="J17" s="23" t="str">
        <f t="shared" si="1"/>
        <v>已逾期</v>
      </c>
      <c r="K17" s="23">
        <f t="shared" si="2"/>
        <v>3130</v>
      </c>
      <c r="L17" s="23">
        <v>5000</v>
      </c>
      <c r="M17" s="23" t="str">
        <f t="shared" si="3"/>
        <v>欠</v>
      </c>
      <c r="N17" s="23">
        <f t="shared" si="4"/>
        <v>3000</v>
      </c>
      <c r="O17" s="29">
        <f t="shared" si="5"/>
        <v>3000</v>
      </c>
      <c r="P17" s="30"/>
    </row>
    <row r="18" spans="1:15" ht="14.25" customHeight="1">
      <c r="A18" s="20">
        <v>15</v>
      </c>
      <c r="B18" s="7" t="str">
        <f>IF(C18="","",VLOOKUP(C18,供应商信息,4,0))</f>
        <v>硫化类</v>
      </c>
      <c r="C18" s="8" t="s">
        <v>11</v>
      </c>
      <c r="D18" s="21" t="str">
        <f>IF(C18="","",VLOOKUP(C18,供应商信息,3,0))</f>
        <v>福州涂美</v>
      </c>
      <c r="E18" s="22">
        <v>39711</v>
      </c>
      <c r="F18" s="23">
        <v>23614</v>
      </c>
      <c r="G18" s="23">
        <v>4000</v>
      </c>
      <c r="H18" s="23">
        <f>IF(C18="","",VLOOKUP(C18,供应商信息,10,0))</f>
        <v>30</v>
      </c>
      <c r="I18" s="22">
        <f t="shared" si="0"/>
        <v>39741</v>
      </c>
      <c r="J18" s="23" t="str">
        <f t="shared" si="1"/>
        <v>已逾期</v>
      </c>
      <c r="K18" s="23">
        <f t="shared" si="2"/>
        <v>3125</v>
      </c>
      <c r="L18" s="23">
        <v>2000</v>
      </c>
      <c r="M18" s="23" t="str">
        <f t="shared" si="3"/>
        <v>欠</v>
      </c>
      <c r="N18" s="23">
        <f t="shared" si="4"/>
        <v>2000</v>
      </c>
      <c r="O18" s="29">
        <f t="shared" si="5"/>
        <v>2000</v>
      </c>
    </row>
    <row r="19" spans="1:15" ht="13.5">
      <c r="A19" s="24"/>
      <c r="B19" s="25"/>
      <c r="C19" s="25"/>
      <c r="D19" s="25"/>
      <c r="E19" s="25"/>
      <c r="F19" s="25"/>
      <c r="G19" s="25"/>
      <c r="H19" s="23">
        <f>IF(C19="","",VLOOKUP(C19,供应商信息,10,0))</f>
      </c>
      <c r="I19" s="22">
        <f t="shared" si="0"/>
      </c>
      <c r="J19" s="22"/>
      <c r="K19" s="23">
        <f t="shared" si="2"/>
      </c>
      <c r="L19" s="25"/>
      <c r="M19" s="23">
        <f t="shared" si="3"/>
      </c>
      <c r="N19" s="23">
        <f t="shared" si="4"/>
      </c>
      <c r="O19" s="31"/>
    </row>
    <row r="20" spans="1:15" ht="13.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2"/>
    </row>
    <row r="21" spans="1:15" ht="14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3"/>
    </row>
  </sheetData>
  <sheetProtection/>
  <mergeCells count="2">
    <mergeCell ref="A1:O1"/>
    <mergeCell ref="E2:F2"/>
  </mergeCells>
  <printOptions/>
  <pageMargins left="1.22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"/>
  <sheetViews>
    <sheetView zoomScaleSheetLayoutView="100" workbookViewId="0" topLeftCell="A1">
      <selection activeCell="P29" sqref="P29"/>
    </sheetView>
  </sheetViews>
  <sheetFormatPr defaultColWidth="9.00390625" defaultRowHeight="13.5" customHeight="1"/>
  <cols>
    <col min="1" max="1" width="4.375" style="0" customWidth="1"/>
    <col min="2" max="2" width="9.50390625" style="0" customWidth="1"/>
    <col min="3" max="3" width="11.625" style="0" customWidth="1"/>
    <col min="4" max="4" width="12.625" style="0" customWidth="1"/>
    <col min="5" max="5" width="18.25390625" style="0" customWidth="1"/>
  </cols>
  <sheetData>
    <row r="1" spans="2:16" ht="26.25">
      <c r="B1" s="1" t="s">
        <v>93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5" ht="20.25" customHeight="1">
      <c r="B2" s="3" t="s">
        <v>1</v>
      </c>
      <c r="C2" s="4" t="s">
        <v>3</v>
      </c>
      <c r="D2" s="4" t="s">
        <v>94</v>
      </c>
      <c r="E2" s="5" t="s">
        <v>95</v>
      </c>
    </row>
    <row r="3" spans="2:5" ht="15.75" customHeight="1">
      <c r="B3" s="6" t="s">
        <v>11</v>
      </c>
      <c r="C3" s="7" t="s">
        <v>13</v>
      </c>
      <c r="D3" s="8">
        <f>SUMIF(供应商编号,B3,应付金额)</f>
        <v>7458</v>
      </c>
      <c r="E3" s="9">
        <f>SUMIF(供应商编号,B3,已逾期余额)</f>
        <v>7458</v>
      </c>
    </row>
    <row r="4" spans="2:5" ht="15.75" customHeight="1">
      <c r="B4" s="6" t="s">
        <v>19</v>
      </c>
      <c r="C4" s="7" t="s">
        <v>21</v>
      </c>
      <c r="D4" s="8">
        <f>SUMIF(供应商编号,B4,应付金额)</f>
        <v>0</v>
      </c>
      <c r="E4" s="9">
        <f>SUMIF(供应商编号,B4,已逾期余额)</f>
        <v>0</v>
      </c>
    </row>
    <row r="5" spans="2:5" ht="15.75" customHeight="1">
      <c r="B5" s="6" t="s">
        <v>27</v>
      </c>
      <c r="C5" s="7" t="s">
        <v>29</v>
      </c>
      <c r="D5" s="8">
        <f>SUMIF(供应商编号,B5,应付金额)</f>
        <v>42500</v>
      </c>
      <c r="E5" s="9">
        <f>SUMIF(供应商编号,B5,已逾期余额)</f>
        <v>42500</v>
      </c>
    </row>
    <row r="6" spans="2:5" ht="15.75" customHeight="1">
      <c r="B6" s="6" t="s">
        <v>35</v>
      </c>
      <c r="C6" s="7" t="s">
        <v>37</v>
      </c>
      <c r="D6" s="8">
        <f>SUMIF(供应商编号,B6,应付金额)</f>
        <v>45602</v>
      </c>
      <c r="E6" s="9">
        <f>SUMIF(供应商编号,B6,已逾期余额)</f>
        <v>45602</v>
      </c>
    </row>
    <row r="7" spans="2:5" ht="15.75" customHeight="1">
      <c r="B7" s="6" t="s">
        <v>42</v>
      </c>
      <c r="C7" s="7" t="s">
        <v>44</v>
      </c>
      <c r="D7" s="8">
        <f>SUMIF(供应商编号,B7,应付金额)</f>
        <v>8356</v>
      </c>
      <c r="E7" s="9">
        <f>SUMIF(供应商编号,B7,已逾期余额)</f>
        <v>8356</v>
      </c>
    </row>
    <row r="8" spans="2:5" ht="15.75" customHeight="1">
      <c r="B8" s="6" t="s">
        <v>50</v>
      </c>
      <c r="C8" s="7" t="s">
        <v>52</v>
      </c>
      <c r="D8" s="8">
        <f>SUMIF(供应商编号,B8,应付金额)</f>
        <v>3600</v>
      </c>
      <c r="E8" s="9">
        <f>SUMIF(供应商编号,B8,已逾期余额)</f>
        <v>3600</v>
      </c>
    </row>
    <row r="9" spans="2:5" ht="15.75" customHeight="1">
      <c r="B9" s="10" t="s">
        <v>58</v>
      </c>
      <c r="C9" s="11" t="s">
        <v>60</v>
      </c>
      <c r="D9" s="12">
        <f>SUMIF(供应商编号,B9,应付金额)</f>
        <v>2800</v>
      </c>
      <c r="E9" s="13">
        <f>SUMIF(供应商编号,B9,已逾期余额)</f>
        <v>2800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2008-10-12T13:58:57Z</dcterms:created>
  <dcterms:modified xsi:type="dcterms:W3CDTF">2017-05-11T07:33:49Z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